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fileSharing readOnlyRecommended="1"/>
  <workbookPr defaultThemeVersion="166925"/>
  <mc:AlternateContent xmlns:mc="http://schemas.openxmlformats.org/markup-compatibility/2006">
    <mc:Choice Requires="x15">
      <x15ac:absPath xmlns:x15ac="http://schemas.microsoft.com/office/spreadsheetml/2010/11/ac" url="/Users/jonatankleimark/Library/CloudStorage/Dropbox/ChemSec organisation/PFAS/PFAS-bomben/"/>
    </mc:Choice>
  </mc:AlternateContent>
  <xr:revisionPtr revIDLastSave="0" documentId="13_ncr:1_{C57548BC-4A63-CD4B-AEC0-3DC69F0E21F7}" xr6:coauthVersionLast="47" xr6:coauthVersionMax="47" xr10:uidLastSave="{00000000-0000-0000-0000-000000000000}"/>
  <bookViews>
    <workbookView xWindow="-34860" yWindow="500" windowWidth="27820" windowHeight="17500" activeTab="2" xr2:uid="{B36148A4-4B66-D940-9286-8B71D878CBCD}"/>
  </bookViews>
  <sheets>
    <sheet name="Company overview" sheetId="1" r:id="rId1"/>
    <sheet name="Market size" sheetId="3" r:id="rId2"/>
    <sheet name="Annual costs to society" sheetId="4" r:id="rId3"/>
    <sheet name="FP Application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4" l="1"/>
  <c r="B67" i="4"/>
  <c r="B63" i="4"/>
  <c r="B36" i="4"/>
  <c r="F33" i="4"/>
  <c r="D7" i="5" l="1"/>
  <c r="A24" i="3"/>
  <c r="A11" i="3"/>
  <c r="B59" i="4"/>
  <c r="B62" i="4" s="1"/>
  <c r="B42" i="4"/>
  <c r="B29" i="4"/>
  <c r="B15" i="4"/>
  <c r="B44" i="4" s="1"/>
  <c r="B45" i="4" l="1"/>
  <c r="B47" i="4" s="1"/>
  <c r="B65" i="4"/>
  <c r="B51" i="4"/>
  <c r="B54" i="4" s="1"/>
  <c r="B14" i="5"/>
  <c r="D14" i="5" s="1"/>
  <c r="B69" i="4" l="1"/>
</calcChain>
</file>

<file path=xl/sharedStrings.xml><?xml version="1.0" encoding="utf-8"?>
<sst xmlns="http://schemas.openxmlformats.org/spreadsheetml/2006/main" count="325" uniqueCount="264">
  <si>
    <t>ISIN</t>
  </si>
  <si>
    <t>Employees</t>
  </si>
  <si>
    <t>Fluorpolymer market share</t>
  </si>
  <si>
    <t>Arkema</t>
  </si>
  <si>
    <t>Chemours</t>
  </si>
  <si>
    <t>Daikin</t>
  </si>
  <si>
    <t>3M</t>
  </si>
  <si>
    <t>Solvay</t>
  </si>
  <si>
    <t>Merck</t>
  </si>
  <si>
    <t>Bayer</t>
  </si>
  <si>
    <t>BASF</t>
  </si>
  <si>
    <t>Honeywell</t>
  </si>
  <si>
    <t>Archroma</t>
  </si>
  <si>
    <t>Company</t>
  </si>
  <si>
    <t>Source</t>
  </si>
  <si>
    <t>source</t>
  </si>
  <si>
    <t>Year founded</t>
  </si>
  <si>
    <t>N/A</t>
  </si>
  <si>
    <t>AGC Inc.</t>
  </si>
  <si>
    <t>JP3112000009</t>
  </si>
  <si>
    <t>Tokyo, Japan</t>
  </si>
  <si>
    <t>SIN list PFAS</t>
  </si>
  <si>
    <t>Colombes, France</t>
  </si>
  <si>
    <t>https://www.fortunebusinessinsights.com/fluoropolymers-market-102132</t>
  </si>
  <si>
    <t>Fluoropolymer market size in billions USD</t>
  </si>
  <si>
    <t>Year</t>
  </si>
  <si>
    <t>https://www.alliedmarketresearch.com/fluoropolymers-market</t>
  </si>
  <si>
    <t>https://www.globenewswire.com/en/news-release/2023/02/22/2613267/0/en/Fluoropolymers-Market-Size-to-Surpass-10-Billion-by-2028-Rise-with-Steller-CAGR-5-2-Exclusive-Report-by-The-Insight-Partners.html</t>
  </si>
  <si>
    <t>https://straitsresearch.com/report/fluoropolymers-market</t>
  </si>
  <si>
    <t>https://www.imarcgroup.com/fluoropolymers-market</t>
  </si>
  <si>
    <t>https://www.lucintel.com/fluoropolymer-market.aspx</t>
  </si>
  <si>
    <t>For relevant years</t>
  </si>
  <si>
    <t>https://www.alliedmarketresearch.com/fluorochemicals-market</t>
  </si>
  <si>
    <t>https://www.marketresearchfuture.com/reports/fluorochemicals-market-1554</t>
  </si>
  <si>
    <t>https://www.imarcgroup.com/fluorochemicals-market</t>
  </si>
  <si>
    <t>https://www.globenewswire.com/en/news-release/2021/07/07/2259250/0/en/Fluorochemicals-Market-Global-Sales-are-Expected-to-Reach-US-41-7-billion-by-2031.html</t>
  </si>
  <si>
    <t>https://www.expertmarketresearch.com/reports/fluorochemicals-market</t>
  </si>
  <si>
    <t>https://www.industryarc.com/Report/18593/fluorochemicals-market.html</t>
  </si>
  <si>
    <t>Calculated value</t>
  </si>
  <si>
    <t>https://www.zionmarketresearch.com/report/fluorochemicals-market</t>
  </si>
  <si>
    <t>https://www.researchandmarkets.com/reports/338549/fluorochemicals_global_strategic_business_report</t>
  </si>
  <si>
    <t>https://www.reportlinker.com/p01374654/Global-Fluorochemicals-Industry.html</t>
  </si>
  <si>
    <t>FR0010313833</t>
  </si>
  <si>
    <t>Delaware, US</t>
  </si>
  <si>
    <t>1st Shareholder</t>
  </si>
  <si>
    <t>2nd Shareholder</t>
  </si>
  <si>
    <t>3rd Shareholder</t>
  </si>
  <si>
    <t>US1638511089</t>
  </si>
  <si>
    <t>JP3481800005</t>
  </si>
  <si>
    <t>Osaka, Japan</t>
  </si>
  <si>
    <t>Minnesota, US</t>
  </si>
  <si>
    <t>US88579Y1010</t>
  </si>
  <si>
    <t>BE0003470755</t>
  </si>
  <si>
    <t>Brussels, Belgium</t>
  </si>
  <si>
    <t>Dongyue</t>
  </si>
  <si>
    <t>KYG2816P1072</t>
  </si>
  <si>
    <t>Shandong Province, China</t>
  </si>
  <si>
    <t>Pratteln, Switzerland</t>
  </si>
  <si>
    <t>Darmstadt, Germany</t>
  </si>
  <si>
    <t>DE0006599905</t>
  </si>
  <si>
    <t>DE000BAY0017</t>
  </si>
  <si>
    <t>Leverkusen, Germany</t>
  </si>
  <si>
    <t>DE000BASF111</t>
  </si>
  <si>
    <t>Ludwigshafen, Germany</t>
  </si>
  <si>
    <t>US4385161066</t>
  </si>
  <si>
    <t>North Carolina, US</t>
  </si>
  <si>
    <t>Operating Margin 2022</t>
  </si>
  <si>
    <t>9.04%</t>
  </si>
  <si>
    <t>13.5%</t>
  </si>
  <si>
    <t>15.7%</t>
  </si>
  <si>
    <t>10.2%</t>
  </si>
  <si>
    <t>20.8%</t>
  </si>
  <si>
    <t>18.1%</t>
  </si>
  <si>
    <t>25.7%</t>
  </si>
  <si>
    <t>18.2%</t>
  </si>
  <si>
    <t>7.88%</t>
  </si>
  <si>
    <t>21.7%</t>
  </si>
  <si>
    <t>Financial figures from Marketscreener, currency converted via fxtop.com</t>
  </si>
  <si>
    <t>Numbers - market etc</t>
  </si>
  <si>
    <t>Water</t>
  </si>
  <si>
    <t>Soil</t>
  </si>
  <si>
    <t>Biomonitoring</t>
  </si>
  <si>
    <t xml:space="preserve">Chemical and Power </t>
  </si>
  <si>
    <t xml:space="preserve">Food and pharmaceutical industry (F&amp;P) </t>
  </si>
  <si>
    <t>Electronics</t>
  </si>
  <si>
    <t>Transport</t>
  </si>
  <si>
    <t>Renewable energy</t>
  </si>
  <si>
    <t>Cookware</t>
  </si>
  <si>
    <t xml:space="preserve">Medical applications </t>
  </si>
  <si>
    <t>Textiles and architecture</t>
  </si>
  <si>
    <t xml:space="preserve">Other sectors, not included above </t>
  </si>
  <si>
    <t>Sector</t>
  </si>
  <si>
    <t>Fluoropolymer applications in the EU</t>
  </si>
  <si>
    <t>https://fluoropolymers.plasticseurope.org/application/files/1216/5485/3500/Fluoropolymers_Market_Data_Update_-_Final_report_-_May_2022.pdf</t>
  </si>
  <si>
    <t>https://norden.diva-portal.org/smash/get/diva2:1295959/FULLTEXT01.pdf</t>
  </si>
  <si>
    <t>Million Euros</t>
  </si>
  <si>
    <t>Amount sold 2020</t>
  </si>
  <si>
    <t>Revenue 2020</t>
  </si>
  <si>
    <t>kg</t>
  </si>
  <si>
    <t>Average per kilo</t>
  </si>
  <si>
    <t>Euros</t>
  </si>
  <si>
    <t>Health</t>
  </si>
  <si>
    <t>Total</t>
  </si>
  <si>
    <t>AGC Company Overview 2023</t>
  </si>
  <si>
    <t>URD 2022</t>
  </si>
  <si>
    <t>AR 2022</t>
  </si>
  <si>
    <t>Integrated Report 2022</t>
  </si>
  <si>
    <t>Annual report 2022</t>
  </si>
  <si>
    <t>2021 Integrated Report</t>
  </si>
  <si>
    <t>AR 2021</t>
  </si>
  <si>
    <t>SK Capital Partners</t>
  </si>
  <si>
    <t>20.1%</t>
  </si>
  <si>
    <t>Annual report 2021</t>
  </si>
  <si>
    <t>Word count: "sustaina"</t>
  </si>
  <si>
    <t>Word count: PFAS</t>
  </si>
  <si>
    <t xml:space="preserve">Report source </t>
  </si>
  <si>
    <t>Nordic council</t>
  </si>
  <si>
    <t>Property damage</t>
  </si>
  <si>
    <t>Description</t>
  </si>
  <si>
    <t>Not incluced in costs</t>
  </si>
  <si>
    <t>Remediation of historical pollution</t>
  </si>
  <si>
    <t>Remove existing PFAS from water and soil</t>
  </si>
  <si>
    <t>Reduced worth of property due to PFAS contamination, for example housing, buildings, land, as well as damage to animals etc</t>
  </si>
  <si>
    <t>Removal of PFAS from 238 billion m3, which is total consumption of water in EU per year (industrial + private), cost is 1 Euro per m3</t>
  </si>
  <si>
    <t>Area</t>
  </si>
  <si>
    <t>All numbers based on EU - global comparison further down in the sheet</t>
  </si>
  <si>
    <t>All numbers based on Fluoropolymers and EU  - fluorochemicals and global comparison further down in the sheet</t>
  </si>
  <si>
    <t>Translation to fluorochemicals</t>
  </si>
  <si>
    <t>Fluoropolymers market</t>
  </si>
  <si>
    <t>Billion Euros</t>
  </si>
  <si>
    <t>Fluorochemicals market</t>
  </si>
  <si>
    <t xml:space="preserve">Total cost </t>
  </si>
  <si>
    <t>True cost per kilo</t>
  </si>
  <si>
    <t>Factor</t>
  </si>
  <si>
    <t>Costs for monitoring PFAS concentrations in water and soil</t>
  </si>
  <si>
    <t>Total cost in EU</t>
  </si>
  <si>
    <t>Market share of chemical industry in EU</t>
  </si>
  <si>
    <t>%</t>
  </si>
  <si>
    <t>Global costs</t>
  </si>
  <si>
    <t>Total amount until 2050</t>
  </si>
  <si>
    <t>tonnes</t>
  </si>
  <si>
    <t>Amount in soil (assumed 10%)</t>
  </si>
  <si>
    <t>Cost for soil remediation</t>
  </si>
  <si>
    <t>Water remediation</t>
  </si>
  <si>
    <t>TOTAL COST REMEDIATION</t>
  </si>
  <si>
    <t>TOTAL COST HEALTH</t>
  </si>
  <si>
    <t>Nomura AM (5.2)</t>
  </si>
  <si>
    <t>Sumitomo Mitsui Trust AM (3)</t>
  </si>
  <si>
    <t>The Vanguard Group (2.2)</t>
  </si>
  <si>
    <t>Norges Bank IM (5.9)</t>
  </si>
  <si>
    <t>The Vanguard Group (2.3)</t>
  </si>
  <si>
    <t>Janus Henderson (2)</t>
  </si>
  <si>
    <t>The Vanguard Group (12.3)</t>
  </si>
  <si>
    <t>BlackRock (11.4)</t>
  </si>
  <si>
    <t>Fidelity Management &amp; Research (6.6)</t>
  </si>
  <si>
    <t>Nomura AM (6)</t>
  </si>
  <si>
    <t>Nikko AM (2.9)</t>
  </si>
  <si>
    <t>Daiwa AM (2.9)</t>
  </si>
  <si>
    <t>State Street Corporation (6.1)</t>
  </si>
  <si>
    <t>BlackRock (5.1)</t>
  </si>
  <si>
    <t>The Vanguard Group (1.7)</t>
  </si>
  <si>
    <t>Dimensional Fund Advisors (1.7)</t>
  </si>
  <si>
    <t>HuAn Fund Management (1.7)</t>
  </si>
  <si>
    <t>Massachusetts Financial Services (5)</t>
  </si>
  <si>
    <t>Amundi AM (3.3)</t>
  </si>
  <si>
    <t>Fidelity M&amp;R (3)</t>
  </si>
  <si>
    <t>Temasek Holdings (3.5)</t>
  </si>
  <si>
    <t>Norges Bank IM (3.1)</t>
  </si>
  <si>
    <t>The Vanguard Group (2.7)</t>
  </si>
  <si>
    <t>Amundi AM (1.7)</t>
  </si>
  <si>
    <t>Norges Bank IM (1.7)</t>
  </si>
  <si>
    <t>The Vanguard Group (8.8)</t>
  </si>
  <si>
    <t>State Street Corporation (4.8)</t>
  </si>
  <si>
    <t>BlackRock (4.4)</t>
  </si>
  <si>
    <t>The Vanguard Group (8.1)</t>
  </si>
  <si>
    <t>Janus Henderson Investors (1.6)</t>
  </si>
  <si>
    <t>Norges Bank IM (1.2)</t>
  </si>
  <si>
    <t>USD - EURO Rate</t>
  </si>
  <si>
    <t>billion euros</t>
  </si>
  <si>
    <t>Average: 23,9 billion USD</t>
  </si>
  <si>
    <t>Average: 7,3 billion USD</t>
  </si>
  <si>
    <t>Plastics Europe</t>
  </si>
  <si>
    <t>https://youtu.be/s6_O6MBpE8k</t>
  </si>
  <si>
    <t>Range 52-84 billion, midpoint used as estimation; Includes: worker health (kidey cancer), all-cause mortality (communities close to production sites), hypertension (general public)</t>
  </si>
  <si>
    <t>Hans-Peter Arp</t>
  </si>
  <si>
    <t>Other health-related costs</t>
  </si>
  <si>
    <t>Reduced lifespan, other diseases connected to PFAS from EDC effects etc; decrease in working days; costs from known effects like reduced birth weight; and many more…</t>
  </si>
  <si>
    <t>Tonnes</t>
  </si>
  <si>
    <t>"Essential"</t>
  </si>
  <si>
    <t>TOTAL COST</t>
  </si>
  <si>
    <t>From the Nordic Council of Ministers report https://norden.diva-portal.org/smash/get/diva2:1295959/FULLTEXT01.pdf</t>
  </si>
  <si>
    <t>Nordic council of Ministers</t>
  </si>
  <si>
    <t>Only the semiconductor part can be considered "essential". We estimated this to be a third of total use, so 1/3 = 1167 as an approximation.(It's probably less)</t>
  </si>
  <si>
    <t>Notes:</t>
  </si>
  <si>
    <t>Achroma is not publicly traded but privately owned and hence, no annual or sustainability reports are available for comparison.</t>
  </si>
  <si>
    <t>Net sales 2022 (billions, original currency)</t>
  </si>
  <si>
    <t>11,6 EUR</t>
  </si>
  <si>
    <t>6,8 USD</t>
  </si>
  <si>
    <t>3 100 JPY</t>
  </si>
  <si>
    <t>34,2 USD</t>
  </si>
  <si>
    <t>13,4 EUR</t>
  </si>
  <si>
    <t>22,9 HKD</t>
  </si>
  <si>
    <t>22,2 EUR</t>
  </si>
  <si>
    <t>50,7 EUR</t>
  </si>
  <si>
    <t>87,3 EUR</t>
  </si>
  <si>
    <t>35,5 USD</t>
  </si>
  <si>
    <t>Net sales and market cap are coverted from local currncy to USD with the exchange rate on 31 Dec 2022.</t>
  </si>
  <si>
    <t>Net sales 2022 (billions, USD)</t>
  </si>
  <si>
    <t>Market cap 2022 (billion, original currency)</t>
  </si>
  <si>
    <t>970 JPY</t>
  </si>
  <si>
    <t>6,3 EUR</t>
  </si>
  <si>
    <t>4,6 USD</t>
  </si>
  <si>
    <t>6 560 JPY</t>
  </si>
  <si>
    <t>2 040 JPY</t>
  </si>
  <si>
    <t>69,1 USD</t>
  </si>
  <si>
    <t>9,8 EUR</t>
  </si>
  <si>
    <t>19,3 HKD</t>
  </si>
  <si>
    <t>78,7 EUR</t>
  </si>
  <si>
    <t>47,5 EUR</t>
  </si>
  <si>
    <t>41,4 EUR</t>
  </si>
  <si>
    <t>144 USD</t>
  </si>
  <si>
    <t>Market cap 2022 (billions, USD)</t>
  </si>
  <si>
    <t>The Vanguard Group (1.8)</t>
  </si>
  <si>
    <t>Headquarter</t>
  </si>
  <si>
    <t xml:space="preserve">All PFAS fulfil the OECD definition of PFAS. The SIN List (https://sinlist.chemsec.org/) is ChemSec's own database of chemicals. It feeds info from ECHA (EU) and US CDR </t>
  </si>
  <si>
    <t>Fluorochemical market size in billions USD</t>
  </si>
  <si>
    <t>Note:</t>
  </si>
  <si>
    <t>The fluorochemicals data contain also inorganic fluorochemicals production which is not considered as PFAS. Hydrogen fluoride (HF), minerals like AlF3 etc, is considered as a smaller part of the total fluorochemicals market but could not be separated and hence contribute as well. This means that the "correct" PFAS market is actually smaller than 21,7 billion Euros, further strengthening the case.</t>
  </si>
  <si>
    <t>Euros/kg</t>
  </si>
  <si>
    <t>Remediation cost per kg PFAS in soil</t>
  </si>
  <si>
    <t>Around 1 000 times cheaper than it should be</t>
  </si>
  <si>
    <t>PFAS restriction dossier</t>
  </si>
  <si>
    <t>PFAS Restriction dossier</t>
  </si>
  <si>
    <t>Comment</t>
  </si>
  <si>
    <r>
      <t xml:space="preserve">Total annual cost for EU including the three categories above, below is a short list of examples of costs </t>
    </r>
    <r>
      <rPr>
        <b/>
        <sz val="12"/>
        <color theme="1"/>
        <rFont val="Calibri"/>
        <family val="2"/>
        <scheme val="minor"/>
      </rPr>
      <t>not</t>
    </r>
    <r>
      <rPr>
        <sz val="12"/>
        <color theme="1"/>
        <rFont val="Calibri"/>
        <family val="2"/>
        <scheme val="minor"/>
      </rPr>
      <t xml:space="preserve"> included in this calculation</t>
    </r>
  </si>
  <si>
    <t>The links to all sources can be found further down in this sheet</t>
  </si>
  <si>
    <t>https://cefic.org/a-pillar-of-the-european-economy/facts-and-figures-of-the-european-chemical-industry/profile/</t>
  </si>
  <si>
    <t>CEFIC</t>
  </si>
  <si>
    <t>https://echa.europa.eu/sv/registry-of-restriction-intentions/-/dislist/details/0b0236e18663449b</t>
  </si>
  <si>
    <t>Cost per kg of PFAS when bought from manufacturer</t>
  </si>
  <si>
    <t>Social cost for per kg of PFAS taking into account the above mentioned cost categories</t>
  </si>
  <si>
    <t>Annual cost with 75 000 tonnes emissions per year and 10% ending up in soil (ChemSec estimation) - cost for remediation is 280 000 Euros per kg</t>
  </si>
  <si>
    <t>ChemSec estimation of 10% of emissions ending up in the soil</t>
  </si>
  <si>
    <t>Assuming same increase as production increase</t>
  </si>
  <si>
    <t>Total amount sold as an extrapolation of the amount of fluoropolymers and the market share of the fluoropolymers</t>
  </si>
  <si>
    <t>of total PFAS market</t>
  </si>
  <si>
    <t>See sheet "Market size"</t>
  </si>
  <si>
    <t>Shareholders info is from the Financial Times, except BASF, Merck and Bayer which all lacked info on ownership. In thoses cases, data is from Marketscreener.</t>
  </si>
  <si>
    <t>Cost calculated above</t>
  </si>
  <si>
    <t>=</t>
  </si>
  <si>
    <t>Euro</t>
  </si>
  <si>
    <t>141 trillion</t>
  </si>
  <si>
    <t>PFAS uses in food production is not "essential" so 50% of 2,000 = 1,000 as an approximation for the Pharma part</t>
  </si>
  <si>
    <t>Global cost per year</t>
  </si>
  <si>
    <t>Cost per kilo per year</t>
  </si>
  <si>
    <t>Revenue and volume per year</t>
  </si>
  <si>
    <t>Costs to society per year</t>
  </si>
  <si>
    <t>Annual societal costs from the use of PFAS</t>
  </si>
  <si>
    <t>Total future cost - without restriction</t>
  </si>
  <si>
    <t>In terms of revenue, fluoropolymers is about a third of the total PFAS market. See more on the tab "Market size".</t>
  </si>
  <si>
    <t>Flouropolymers is a subgroup of the PFAS family. Most essential use cases is in this category</t>
  </si>
  <si>
    <t>Links to sources</t>
  </si>
  <si>
    <t>Estimated total amount PFAS sold annually</t>
  </si>
  <si>
    <r>
      <t xml:space="preserve">Calculated uniform </t>
    </r>
    <r>
      <rPr>
        <sz val="12"/>
        <rFont val="Calibri (Brödtext)"/>
      </rPr>
      <t>increase</t>
    </r>
    <r>
      <rPr>
        <sz val="12"/>
        <rFont val="Calibri"/>
        <family val="2"/>
        <scheme val="minor"/>
      </rPr>
      <t xml:space="preserve"> over 30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</si>
</sst>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11" x14ac:knownFonts="1">
    <font>
      <sz val="12"/>
      <color theme="1"/>
      <name val="Calibri"/>
      <family val="2"/>
      <scheme val="minor"/>
    </font>
    <font>
      <b/>
      <sz val="12"/>
      <color theme="1"/>
      <name val="Calibri"/>
      <family val="2"/>
      <scheme val="minor"/>
    </font>
    <font>
      <u/>
      <sz val="12"/>
      <color theme="10"/>
      <name val="Calibri"/>
      <family val="2"/>
      <scheme val="minor"/>
    </font>
    <font>
      <b/>
      <sz val="16"/>
      <color theme="1"/>
      <name val="Calibri"/>
      <family val="2"/>
      <scheme val="minor"/>
    </font>
    <font>
      <b/>
      <sz val="20"/>
      <color theme="1"/>
      <name val="Calibri"/>
      <family val="2"/>
      <scheme val="minor"/>
    </font>
    <font>
      <b/>
      <u/>
      <sz val="12"/>
      <color theme="10"/>
      <name val="Calibri"/>
      <family val="2"/>
      <scheme val="minor"/>
    </font>
    <font>
      <sz val="12"/>
      <color theme="1"/>
      <name val="Calibri"/>
      <family val="2"/>
      <scheme val="minor"/>
    </font>
    <font>
      <u/>
      <sz val="12"/>
      <color theme="1"/>
      <name val="Calibri"/>
      <family val="2"/>
      <scheme val="minor"/>
    </font>
    <font>
      <sz val="12"/>
      <color rgb="FFFF0000"/>
      <name val="Calibri"/>
      <family val="2"/>
      <scheme val="minor"/>
    </font>
    <font>
      <sz val="12"/>
      <name val="Calibri"/>
      <family val="2"/>
      <scheme val="minor"/>
    </font>
    <font>
      <sz val="12"/>
      <name val="Calibri (Brödtext)"/>
    </font>
  </fonts>
  <fills count="2">
    <fill>
      <patternFill patternType="none"/>
    </fill>
    <fill>
      <patternFill patternType="gray125"/>
    </fill>
  </fills>
  <borders count="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n">
        <color indexed="64"/>
      </top>
      <bottom style="thick">
        <color indexed="64"/>
      </bottom>
      <diagonal/>
    </border>
  </borders>
  <cellStyleXfs count="3">
    <xf numFmtId="0" fontId="0" fillId="0" borderId="0"/>
    <xf numFmtId="0" fontId="2" fillId="0" borderId="0" applyNumberFormat="0" applyFill="0" applyBorder="0" applyAlignment="0" applyProtection="0"/>
    <xf numFmtId="43" fontId="6" fillId="0" borderId="0" applyFont="0" applyFill="0" applyBorder="0" applyAlignment="0" applyProtection="0"/>
  </cellStyleXfs>
  <cellXfs count="35">
    <xf numFmtId="0" fontId="0" fillId="0" borderId="0" xfId="0"/>
    <xf numFmtId="0" fontId="1" fillId="0" borderId="0" xfId="0" applyFont="1"/>
    <xf numFmtId="0" fontId="2" fillId="0" borderId="0" xfId="1"/>
    <xf numFmtId="3" fontId="0" fillId="0" borderId="0" xfId="0" applyNumberFormat="1"/>
    <xf numFmtId="10" fontId="0" fillId="0" borderId="0" xfId="0" applyNumberFormat="1"/>
    <xf numFmtId="1" fontId="0" fillId="0" borderId="0" xfId="0" applyNumberFormat="1"/>
    <xf numFmtId="0" fontId="0" fillId="0" borderId="0" xfId="0" applyAlignment="1">
      <alignment horizontal="right"/>
    </xf>
    <xf numFmtId="164" fontId="1" fillId="0" borderId="0" xfId="0" applyNumberFormat="1" applyFont="1"/>
    <xf numFmtId="3" fontId="0" fillId="0" borderId="0" xfId="0" applyNumberFormat="1" applyAlignment="1">
      <alignment horizontal="right"/>
    </xf>
    <xf numFmtId="0" fontId="1" fillId="0" borderId="0" xfId="0" applyFont="1" applyAlignment="1">
      <alignment horizontal="right"/>
    </xf>
    <xf numFmtId="0" fontId="3" fillId="0" borderId="0" xfId="0" applyFont="1"/>
    <xf numFmtId="0" fontId="0" fillId="0" borderId="1" xfId="0" applyBorder="1"/>
    <xf numFmtId="0" fontId="0" fillId="0" borderId="2" xfId="0" applyBorder="1"/>
    <xf numFmtId="9" fontId="0" fillId="0" borderId="0" xfId="0" applyNumberFormat="1"/>
    <xf numFmtId="165" fontId="0" fillId="0" borderId="0" xfId="0" applyNumberFormat="1"/>
    <xf numFmtId="0" fontId="5" fillId="0" borderId="0" xfId="1" applyFont="1"/>
    <xf numFmtId="165" fontId="1" fillId="0" borderId="0" xfId="0" applyNumberFormat="1" applyFont="1"/>
    <xf numFmtId="0" fontId="0" fillId="0" borderId="0" xfId="0" applyAlignment="1">
      <alignment horizontal="left"/>
    </xf>
    <xf numFmtId="0" fontId="1" fillId="0" borderId="0" xfId="0" applyFont="1" applyAlignment="1">
      <alignment wrapText="1"/>
    </xf>
    <xf numFmtId="0" fontId="1" fillId="0" borderId="0" xfId="0" applyFont="1" applyAlignment="1">
      <alignment horizontal="left" wrapText="1"/>
    </xf>
    <xf numFmtId="165" fontId="0" fillId="0" borderId="0" xfId="0" applyNumberFormat="1" applyAlignment="1">
      <alignment horizontal="right"/>
    </xf>
    <xf numFmtId="10" fontId="0" fillId="0" borderId="0" xfId="0" applyNumberFormat="1" applyAlignment="1">
      <alignment horizontal="right"/>
    </xf>
    <xf numFmtId="166" fontId="0" fillId="0" borderId="0" xfId="2" applyNumberFormat="1" applyFont="1"/>
    <xf numFmtId="0" fontId="7" fillId="0" borderId="0" xfId="0" applyFont="1"/>
    <xf numFmtId="0" fontId="8" fillId="0" borderId="0" xfId="0" applyFont="1"/>
    <xf numFmtId="0" fontId="0" fillId="0" borderId="2" xfId="0" applyBorder="1" applyAlignment="1">
      <alignment horizontal="right"/>
    </xf>
    <xf numFmtId="0" fontId="1" fillId="0" borderId="2" xfId="0" applyFont="1" applyBorder="1" applyAlignment="1">
      <alignment horizontal="right"/>
    </xf>
    <xf numFmtId="0" fontId="1" fillId="0" borderId="2" xfId="0" applyFont="1" applyBorder="1"/>
    <xf numFmtId="3" fontId="1" fillId="0" borderId="0" xfId="0" applyNumberFormat="1" applyFont="1"/>
    <xf numFmtId="0" fontId="9" fillId="0" borderId="0" xfId="0" applyFont="1"/>
    <xf numFmtId="0" fontId="0" fillId="0" borderId="4" xfId="0" applyBorder="1"/>
    <xf numFmtId="0" fontId="3" fillId="0" borderId="4" xfId="0" applyFont="1" applyBorder="1"/>
    <xf numFmtId="0" fontId="4" fillId="0" borderId="5"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cellXfs>
  <cellStyles count="3">
    <cellStyle name="Comma" xfId="2" builtinId="3"/>
    <cellStyle name="Hyperlink" xfId="1" builtinId="8"/>
    <cellStyle name="Normal" xfId="0" builtinId="0"/>
  </cellStyles>
  <dxfs count="1">
    <dxf>
      <font>
        <b/>
        <i val="0"/>
        <strike val="0"/>
        <condense val="0"/>
        <extend val="0"/>
        <outline val="0"/>
        <shadow val="0"/>
        <u val="none"/>
        <vertAlign val="baseline"/>
        <sz val="12"/>
        <color theme="1"/>
        <name val="Calibri"/>
        <family val="2"/>
        <scheme val="minor"/>
      </font>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3</xdr:col>
      <xdr:colOff>821267</xdr:colOff>
      <xdr:row>110</xdr:row>
      <xdr:rowOff>76200</xdr:rowOff>
    </xdr:to>
    <xdr:pic>
      <xdr:nvPicPr>
        <xdr:cNvPr id="4" name="Picture 3">
          <a:extLst>
            <a:ext uri="{FF2B5EF4-FFF2-40B4-BE49-F238E27FC236}">
              <a16:creationId xmlns:a16="http://schemas.microsoft.com/office/drawing/2014/main" id="{ACA18195-4415-754C-9256-759F04A7D15B}"/>
            </a:ext>
          </a:extLst>
        </xdr:cNvPr>
        <xdr:cNvPicPr>
          <a:picLocks noChangeAspect="1"/>
        </xdr:cNvPicPr>
      </xdr:nvPicPr>
      <xdr:blipFill>
        <a:blip xmlns:r="http://schemas.openxmlformats.org/officeDocument/2006/relationships" r:embed="rId1"/>
        <a:stretch>
          <a:fillRect/>
        </a:stretch>
      </xdr:blipFill>
      <xdr:spPr>
        <a:xfrm>
          <a:off x="0" y="17246600"/>
          <a:ext cx="7120467" cy="535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457200</xdr:colOff>
      <xdr:row>7</xdr:row>
      <xdr:rowOff>165100</xdr:rowOff>
    </xdr:from>
    <xdr:to>
      <xdr:col>18</xdr:col>
      <xdr:colOff>800100</xdr:colOff>
      <xdr:row>39</xdr:row>
      <xdr:rowOff>160132</xdr:rowOff>
    </xdr:to>
    <xdr:pic>
      <xdr:nvPicPr>
        <xdr:cNvPr id="2" name="Picture 1">
          <a:extLst>
            <a:ext uri="{FF2B5EF4-FFF2-40B4-BE49-F238E27FC236}">
              <a16:creationId xmlns:a16="http://schemas.microsoft.com/office/drawing/2014/main" id="{578497F0-8460-55F4-5F8C-6E275FA6C5A8}"/>
            </a:ext>
          </a:extLst>
        </xdr:cNvPr>
        <xdr:cNvPicPr>
          <a:picLocks noChangeAspect="1"/>
        </xdr:cNvPicPr>
      </xdr:nvPicPr>
      <xdr:blipFill>
        <a:blip xmlns:r="http://schemas.openxmlformats.org/officeDocument/2006/relationships" r:embed="rId1"/>
        <a:stretch>
          <a:fillRect/>
        </a:stretch>
      </xdr:blipFill>
      <xdr:spPr>
        <a:xfrm>
          <a:off x="9740900" y="1790700"/>
          <a:ext cx="7772400" cy="64974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10BCEF-4519-F544-ADBF-2BEDE91A09CD}" name="Table2" displayName="Table2" ref="A1:R13" totalsRowShown="0" headerRowDxfId="0">
  <autoFilter ref="A1:R13" xr:uid="{8E10BCEF-4519-F544-ADBF-2BEDE91A09CD}"/>
  <tableColumns count="18">
    <tableColumn id="1" xr3:uid="{3F6E0854-9EBC-A94A-B342-514A84C01E7B}" name="Company"/>
    <tableColumn id="2" xr3:uid="{99CE0148-DA52-1641-A43F-0545FDD371A3}" name="ISIN"/>
    <tableColumn id="3" xr3:uid="{369F805E-EF06-3E40-A732-0278E95C5F19}" name="Net sales 2022 (billions, original currency)"/>
    <tableColumn id="4" xr3:uid="{F6F0CFF6-D8B7-804F-8DE0-6A052BCBAF19}" name="Net sales 2022 (billions, USD)"/>
    <tableColumn id="5" xr3:uid="{EA199209-2D79-FB4D-B59A-9EE46628584F}" name="Market cap 2022 (billion, original currency)"/>
    <tableColumn id="6" xr3:uid="{FCFBF616-080A-1645-A0DC-10A18DC10A4A}" name="Market cap 2022 (billions, USD)"/>
    <tableColumn id="7" xr3:uid="{C9C699DC-EA97-2D44-A41A-5F1B1FFFFBC8}" name="Operating Margin 2022"/>
    <tableColumn id="8" xr3:uid="{80A4DFE8-B757-FD4B-9C96-AA588DF41D56}" name="Headquarter"/>
    <tableColumn id="9" xr3:uid="{8ADA0E2E-3A86-304B-A128-E5CECEF08287}" name="Word count: &quot;sustaina&quot;"/>
    <tableColumn id="10" xr3:uid="{0E68CA98-C49D-8F4B-BA96-2E41C19B1BF3}" name="Word count: PFAS"/>
    <tableColumn id="11" xr3:uid="{C6EA8C91-3802-4445-8EDB-0B8CB266FE9B}" name="Report source "/>
    <tableColumn id="12" xr3:uid="{32357165-72A2-D846-B6B3-94448F5F5060}" name="1st Shareholder"/>
    <tableColumn id="13" xr3:uid="{D9546D58-EA49-8944-AB08-2D164D801528}" name="2nd Shareholder"/>
    <tableColumn id="14" xr3:uid="{00A43011-9D03-2044-8C4E-FE1FCC0B5391}" name="3rd Shareholder"/>
    <tableColumn id="15" xr3:uid="{AC261F6E-B4C8-BA49-97C8-540F1EBC2478}" name="Year founded"/>
    <tableColumn id="16" xr3:uid="{AC1D48D9-95BF-0D43-8198-728A671F2B43}" name="SIN list PFAS"/>
    <tableColumn id="17" xr3:uid="{D6BD3C98-F898-C54B-A071-5D90667F1903}" name="Employees"/>
    <tableColumn id="18" xr3:uid="{6369070D-B456-8048-ABD0-8C77BE14937A}" name="Fluorpolymer market shar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rketresearchfuture.com/reports/fluorochemicals-market-1554" TargetMode="External"/><Relationship Id="rId13" Type="http://schemas.openxmlformats.org/officeDocument/2006/relationships/hyperlink" Target="https://www.globenewswire.com/en/news-release/2021/07/07/2259250/0/en/Fluorochemicals-Market-Global-Sales-are-Expected-to-Reach-US-41-7-billion-by-2031.html" TargetMode="External"/><Relationship Id="rId3" Type="http://schemas.openxmlformats.org/officeDocument/2006/relationships/hyperlink" Target="https://www.globenewswire.com/en/news-release/2023/02/22/2613267/0/en/Fluoropolymers-Market-Size-to-Surpass-10-Billion-by-2028-Rise-with-Steller-CAGR-5-2-Exclusive-Report-by-The-Insight-Partners.html" TargetMode="External"/><Relationship Id="rId7" Type="http://schemas.openxmlformats.org/officeDocument/2006/relationships/hyperlink" Target="https://www.alliedmarketresearch.com/fluorochemicals-market" TargetMode="External"/><Relationship Id="rId12" Type="http://schemas.openxmlformats.org/officeDocument/2006/relationships/hyperlink" Target="https://www.reportlinker.com/p01374654/Global-Fluorochemicals-Industry.html" TargetMode="External"/><Relationship Id="rId2" Type="http://schemas.openxmlformats.org/officeDocument/2006/relationships/hyperlink" Target="https://www.alliedmarketresearch.com/fluoropolymers-market" TargetMode="External"/><Relationship Id="rId1" Type="http://schemas.openxmlformats.org/officeDocument/2006/relationships/hyperlink" Target="https://www.fortunebusinessinsights.com/fluoropolymers-market-102132" TargetMode="External"/><Relationship Id="rId6" Type="http://schemas.openxmlformats.org/officeDocument/2006/relationships/hyperlink" Target="https://www.lucintel.com/fluoropolymer-market.aspx" TargetMode="External"/><Relationship Id="rId11" Type="http://schemas.openxmlformats.org/officeDocument/2006/relationships/hyperlink" Target="https://www.zionmarketresearch.com/report/fluorochemicals-market" TargetMode="External"/><Relationship Id="rId5" Type="http://schemas.openxmlformats.org/officeDocument/2006/relationships/hyperlink" Target="https://www.imarcgroup.com/fluoropolymers-market" TargetMode="External"/><Relationship Id="rId15" Type="http://schemas.openxmlformats.org/officeDocument/2006/relationships/hyperlink" Target="https://www.researchandmarkets.com/reports/338549/fluorochemicals_global_strategic_business_report" TargetMode="External"/><Relationship Id="rId10" Type="http://schemas.openxmlformats.org/officeDocument/2006/relationships/hyperlink" Target="https://www.industryarc.com/Report/18593/fluorochemicals-market.html" TargetMode="External"/><Relationship Id="rId4" Type="http://schemas.openxmlformats.org/officeDocument/2006/relationships/hyperlink" Target="https://straitsresearch.com/report/fluoropolymers-market" TargetMode="External"/><Relationship Id="rId9" Type="http://schemas.openxmlformats.org/officeDocument/2006/relationships/hyperlink" Target="https://www.imarcgroup.com/fluorochemicals-market" TargetMode="External"/><Relationship Id="rId14" Type="http://schemas.openxmlformats.org/officeDocument/2006/relationships/hyperlink" Target="https://www.expertmarketresearch.com/reports/fluorochemicals-marke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efic.org/a-pillar-of-the-european-economy/facts-and-figures-of-the-european-chemical-industry/profile/" TargetMode="External"/><Relationship Id="rId2" Type="http://schemas.openxmlformats.org/officeDocument/2006/relationships/hyperlink" Target="https://norden.diva-portal.org/smash/get/diva2:1295959/FULLTEXT01.pdf" TargetMode="External"/><Relationship Id="rId1" Type="http://schemas.openxmlformats.org/officeDocument/2006/relationships/hyperlink" Target="https://fluoropolymers.plasticseurope.org/application/files/1216/5485/3500/Fluoropolymers_Market_Data_Update_-_Final_report_-_May_2022.pdf" TargetMode="External"/><Relationship Id="rId6" Type="http://schemas.openxmlformats.org/officeDocument/2006/relationships/drawing" Target="../drawings/drawing1.xml"/><Relationship Id="rId5" Type="http://schemas.openxmlformats.org/officeDocument/2006/relationships/hyperlink" Target="https://youtu.be/s6_O6MBpE8k" TargetMode="External"/><Relationship Id="rId4" Type="http://schemas.openxmlformats.org/officeDocument/2006/relationships/hyperlink" Target="https://echa.europa.eu/sv/registry-of-restriction-intentions/-/dislist/details/0b0236e18663449b"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fluoropolymers.plasticseurope.org/application/files/1216/5485/3500/Fluoropolymers_Market_Data_Update_-_Final_report_-_May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D0F2-BBF7-3B4E-972B-CEE70D0CA9FC}">
  <dimension ref="A1:R20"/>
  <sheetViews>
    <sheetView workbookViewId="0">
      <pane xSplit="1" topLeftCell="B1" activePane="topRight" state="frozen"/>
      <selection pane="topRight" activeCell="Q18" sqref="Q18"/>
    </sheetView>
  </sheetViews>
  <sheetFormatPr baseColWidth="10" defaultRowHeight="16" x14ac:dyDescent="0.2"/>
  <cols>
    <col min="1" max="1" width="12.83203125" customWidth="1"/>
    <col min="2" max="7" width="15.5" customWidth="1"/>
    <col min="8" max="8" width="22.6640625" customWidth="1"/>
    <col min="9" max="10" width="13.83203125" customWidth="1"/>
    <col min="11" max="11" width="27.1640625" customWidth="1"/>
    <col min="12" max="12" width="35.33203125" bestFit="1" customWidth="1"/>
    <col min="13" max="13" width="30.6640625" customWidth="1"/>
    <col min="14" max="14" width="34.6640625" customWidth="1"/>
    <col min="15" max="17" width="14" customWidth="1"/>
    <col min="18" max="18" width="14.5" customWidth="1"/>
  </cols>
  <sheetData>
    <row r="1" spans="1:18" s="18" customFormat="1" ht="57" customHeight="1" x14ac:dyDescent="0.2">
      <c r="A1" s="18" t="s">
        <v>13</v>
      </c>
      <c r="B1" s="18" t="s">
        <v>0</v>
      </c>
      <c r="C1" s="18" t="s">
        <v>195</v>
      </c>
      <c r="D1" s="18" t="s">
        <v>207</v>
      </c>
      <c r="E1" s="18" t="s">
        <v>208</v>
      </c>
      <c r="F1" s="18" t="s">
        <v>221</v>
      </c>
      <c r="G1" s="18" t="s">
        <v>66</v>
      </c>
      <c r="H1" s="18" t="s">
        <v>223</v>
      </c>
      <c r="I1" s="19" t="s">
        <v>113</v>
      </c>
      <c r="J1" s="19" t="s">
        <v>114</v>
      </c>
      <c r="K1" s="19" t="s">
        <v>115</v>
      </c>
      <c r="L1" s="19" t="s">
        <v>44</v>
      </c>
      <c r="M1" s="19" t="s">
        <v>45</v>
      </c>
      <c r="N1" s="18" t="s">
        <v>46</v>
      </c>
      <c r="O1" s="18" t="s">
        <v>16</v>
      </c>
      <c r="P1" s="18" t="s">
        <v>21</v>
      </c>
      <c r="Q1" s="18" t="s">
        <v>1</v>
      </c>
      <c r="R1" s="18" t="s">
        <v>2</v>
      </c>
    </row>
    <row r="2" spans="1:18" s="1" customFormat="1" x14ac:dyDescent="0.2">
      <c r="A2" t="s">
        <v>18</v>
      </c>
      <c r="B2" t="s">
        <v>19</v>
      </c>
      <c r="C2" s="6" t="s">
        <v>213</v>
      </c>
      <c r="D2" s="20">
        <v>15.436999999999999</v>
      </c>
      <c r="E2" s="6" t="s">
        <v>209</v>
      </c>
      <c r="F2" s="20">
        <v>7.3869999999999996</v>
      </c>
      <c r="G2" s="21" t="s">
        <v>67</v>
      </c>
      <c r="H2" t="s">
        <v>20</v>
      </c>
      <c r="I2">
        <v>26</v>
      </c>
      <c r="J2">
        <v>0</v>
      </c>
      <c r="K2" s="17" t="s">
        <v>103</v>
      </c>
      <c r="L2" t="s">
        <v>146</v>
      </c>
      <c r="M2" t="s">
        <v>147</v>
      </c>
      <c r="N2" t="s">
        <v>148</v>
      </c>
      <c r="O2">
        <v>1907</v>
      </c>
      <c r="P2">
        <v>15</v>
      </c>
      <c r="Q2" s="22">
        <v>56000</v>
      </c>
      <c r="R2">
        <v>4</v>
      </c>
    </row>
    <row r="3" spans="1:18" x14ac:dyDescent="0.2">
      <c r="A3" t="s">
        <v>3</v>
      </c>
      <c r="B3" t="s">
        <v>42</v>
      </c>
      <c r="C3" s="6" t="s">
        <v>196</v>
      </c>
      <c r="D3" s="20">
        <v>12.319000000000001</v>
      </c>
      <c r="E3" s="6" t="s">
        <v>210</v>
      </c>
      <c r="F3" s="20">
        <v>6.6660000000000004</v>
      </c>
      <c r="G3" s="21" t="s">
        <v>68</v>
      </c>
      <c r="H3" t="s">
        <v>22</v>
      </c>
      <c r="I3">
        <v>410</v>
      </c>
      <c r="J3">
        <v>3</v>
      </c>
      <c r="K3" s="17" t="s">
        <v>104</v>
      </c>
      <c r="L3" t="s">
        <v>149</v>
      </c>
      <c r="M3" t="s">
        <v>150</v>
      </c>
      <c r="N3" t="s">
        <v>151</v>
      </c>
      <c r="O3">
        <v>1863</v>
      </c>
      <c r="P3">
        <v>10</v>
      </c>
      <c r="Q3" s="22">
        <v>21000</v>
      </c>
      <c r="R3">
        <v>7</v>
      </c>
    </row>
    <row r="4" spans="1:18" x14ac:dyDescent="0.2">
      <c r="A4" t="s">
        <v>4</v>
      </c>
      <c r="B4" t="s">
        <v>47</v>
      </c>
      <c r="C4" s="6" t="s">
        <v>197</v>
      </c>
      <c r="D4" s="20">
        <v>6.7939999999999996</v>
      </c>
      <c r="E4" s="8" t="s">
        <v>211</v>
      </c>
      <c r="F4" s="20">
        <v>4.6210000000000004</v>
      </c>
      <c r="G4" s="6" t="s">
        <v>69</v>
      </c>
      <c r="H4" t="s">
        <v>43</v>
      </c>
      <c r="I4">
        <v>38</v>
      </c>
      <c r="J4">
        <v>139</v>
      </c>
      <c r="K4" s="17" t="s">
        <v>105</v>
      </c>
      <c r="L4" t="s">
        <v>152</v>
      </c>
      <c r="M4" t="s">
        <v>153</v>
      </c>
      <c r="N4" t="s">
        <v>154</v>
      </c>
      <c r="O4">
        <v>2015</v>
      </c>
      <c r="P4">
        <v>65</v>
      </c>
      <c r="Q4" s="22">
        <v>6600</v>
      </c>
      <c r="R4">
        <v>12</v>
      </c>
    </row>
    <row r="5" spans="1:18" x14ac:dyDescent="0.2">
      <c r="A5" t="s">
        <v>5</v>
      </c>
      <c r="B5" t="s">
        <v>48</v>
      </c>
      <c r="C5" s="6" t="s">
        <v>198</v>
      </c>
      <c r="D5" s="20">
        <v>23.576000000000001</v>
      </c>
      <c r="E5" s="6" t="s">
        <v>212</v>
      </c>
      <c r="F5" s="20">
        <v>49.734999999999999</v>
      </c>
      <c r="G5" s="6" t="s">
        <v>70</v>
      </c>
      <c r="H5" t="s">
        <v>49</v>
      </c>
      <c r="I5">
        <v>34</v>
      </c>
      <c r="J5">
        <v>0</v>
      </c>
      <c r="K5" s="17" t="s">
        <v>106</v>
      </c>
      <c r="L5" t="s">
        <v>155</v>
      </c>
      <c r="M5" t="s">
        <v>156</v>
      </c>
      <c r="N5" t="s">
        <v>157</v>
      </c>
      <c r="O5">
        <v>1924</v>
      </c>
      <c r="P5">
        <v>12</v>
      </c>
      <c r="Q5" s="22">
        <v>89000</v>
      </c>
      <c r="R5">
        <v>11</v>
      </c>
    </row>
    <row r="6" spans="1:18" x14ac:dyDescent="0.2">
      <c r="A6" t="s">
        <v>6</v>
      </c>
      <c r="B6" t="s">
        <v>51</v>
      </c>
      <c r="C6" s="6" t="s">
        <v>199</v>
      </c>
      <c r="D6" s="20">
        <v>34.228999999999999</v>
      </c>
      <c r="E6" s="6" t="s">
        <v>214</v>
      </c>
      <c r="F6" s="20">
        <v>69.103999999999999</v>
      </c>
      <c r="G6" s="6" t="s">
        <v>71</v>
      </c>
      <c r="H6" t="s">
        <v>50</v>
      </c>
      <c r="I6">
        <v>14</v>
      </c>
      <c r="J6">
        <v>200</v>
      </c>
      <c r="K6" s="17" t="s">
        <v>107</v>
      </c>
      <c r="L6" t="s">
        <v>174</v>
      </c>
      <c r="M6" t="s">
        <v>158</v>
      </c>
      <c r="N6" t="s">
        <v>159</v>
      </c>
      <c r="O6">
        <v>1902</v>
      </c>
      <c r="P6">
        <v>54</v>
      </c>
      <c r="Q6" s="22">
        <v>92000</v>
      </c>
      <c r="R6">
        <v>5</v>
      </c>
    </row>
    <row r="7" spans="1:18" x14ac:dyDescent="0.2">
      <c r="A7" t="s">
        <v>7</v>
      </c>
      <c r="B7" t="s">
        <v>52</v>
      </c>
      <c r="C7" s="6" t="s">
        <v>200</v>
      </c>
      <c r="D7" s="20">
        <v>14.32</v>
      </c>
      <c r="E7" s="6" t="s">
        <v>215</v>
      </c>
      <c r="F7" s="20">
        <v>10.442</v>
      </c>
      <c r="G7" s="6" t="s">
        <v>72</v>
      </c>
      <c r="H7" t="s">
        <v>53</v>
      </c>
      <c r="I7">
        <v>379</v>
      </c>
      <c r="J7">
        <v>10</v>
      </c>
      <c r="K7" s="17" t="s">
        <v>108</v>
      </c>
      <c r="L7" t="s">
        <v>222</v>
      </c>
      <c r="M7" t="s">
        <v>175</v>
      </c>
      <c r="N7" t="s">
        <v>176</v>
      </c>
      <c r="O7">
        <v>1863</v>
      </c>
      <c r="P7">
        <v>36</v>
      </c>
      <c r="Q7" s="22">
        <v>22000</v>
      </c>
      <c r="R7">
        <v>8</v>
      </c>
    </row>
    <row r="8" spans="1:18" x14ac:dyDescent="0.2">
      <c r="A8" t="s">
        <v>54</v>
      </c>
      <c r="B8" t="s">
        <v>55</v>
      </c>
      <c r="C8" s="6" t="s">
        <v>201</v>
      </c>
      <c r="D8" s="20">
        <v>2.9329999999999998</v>
      </c>
      <c r="E8" s="6" t="s">
        <v>216</v>
      </c>
      <c r="F8" s="20">
        <v>2.4820000000000002</v>
      </c>
      <c r="G8" s="6" t="s">
        <v>73</v>
      </c>
      <c r="H8" t="s">
        <v>56</v>
      </c>
      <c r="I8">
        <v>15</v>
      </c>
      <c r="J8">
        <v>0</v>
      </c>
      <c r="K8" s="17" t="s">
        <v>109</v>
      </c>
      <c r="L8" t="s">
        <v>160</v>
      </c>
      <c r="M8" t="s">
        <v>161</v>
      </c>
      <c r="N8" t="s">
        <v>162</v>
      </c>
      <c r="O8">
        <v>1987</v>
      </c>
      <c r="P8">
        <v>1</v>
      </c>
      <c r="Q8" s="22">
        <v>6800</v>
      </c>
      <c r="R8">
        <v>13</v>
      </c>
    </row>
    <row r="9" spans="1:18" x14ac:dyDescent="0.2">
      <c r="A9" t="s">
        <v>12</v>
      </c>
      <c r="B9" t="s">
        <v>17</v>
      </c>
      <c r="C9" s="6" t="s">
        <v>17</v>
      </c>
      <c r="D9" s="20" t="s">
        <v>17</v>
      </c>
      <c r="E9" s="6" t="s">
        <v>17</v>
      </c>
      <c r="F9" s="20" t="s">
        <v>17</v>
      </c>
      <c r="G9" s="6" t="s">
        <v>17</v>
      </c>
      <c r="H9" t="s">
        <v>57</v>
      </c>
      <c r="I9" s="6" t="s">
        <v>17</v>
      </c>
      <c r="J9" s="6" t="s">
        <v>17</v>
      </c>
      <c r="K9" s="17" t="s">
        <v>17</v>
      </c>
      <c r="L9" t="s">
        <v>110</v>
      </c>
      <c r="O9">
        <v>2013</v>
      </c>
      <c r="P9">
        <v>14</v>
      </c>
      <c r="Q9" s="22">
        <v>2800</v>
      </c>
      <c r="R9" s="6" t="s">
        <v>17</v>
      </c>
    </row>
    <row r="10" spans="1:18" x14ac:dyDescent="0.2">
      <c r="A10" t="s">
        <v>8</v>
      </c>
      <c r="B10" t="s">
        <v>59</v>
      </c>
      <c r="C10" s="6" t="s">
        <v>202</v>
      </c>
      <c r="D10" s="20">
        <v>23.713000000000001</v>
      </c>
      <c r="E10" s="6" t="s">
        <v>217</v>
      </c>
      <c r="F10" s="20">
        <v>83.89</v>
      </c>
      <c r="G10" s="6" t="s">
        <v>111</v>
      </c>
      <c r="H10" t="s">
        <v>58</v>
      </c>
      <c r="I10">
        <v>277</v>
      </c>
      <c r="J10">
        <v>0</v>
      </c>
      <c r="K10" s="17" t="s">
        <v>105</v>
      </c>
      <c r="L10" t="s">
        <v>163</v>
      </c>
      <c r="M10" t="s">
        <v>164</v>
      </c>
      <c r="N10" t="s">
        <v>165</v>
      </c>
      <c r="O10">
        <v>1668</v>
      </c>
      <c r="P10">
        <v>18</v>
      </c>
      <c r="Q10" s="22">
        <v>64000</v>
      </c>
      <c r="R10" s="6" t="s">
        <v>17</v>
      </c>
    </row>
    <row r="11" spans="1:18" x14ac:dyDescent="0.2">
      <c r="A11" t="s">
        <v>9</v>
      </c>
      <c r="B11" t="s">
        <v>60</v>
      </c>
      <c r="C11" s="6" t="s">
        <v>203</v>
      </c>
      <c r="D11" s="20">
        <v>54.118000000000002</v>
      </c>
      <c r="E11" s="6" t="s">
        <v>218</v>
      </c>
      <c r="F11" s="20">
        <v>50.637999999999998</v>
      </c>
      <c r="G11" s="6" t="s">
        <v>74</v>
      </c>
      <c r="H11" t="s">
        <v>61</v>
      </c>
      <c r="I11">
        <v>200</v>
      </c>
      <c r="J11">
        <v>0</v>
      </c>
      <c r="K11" s="17" t="s">
        <v>105</v>
      </c>
      <c r="L11" t="s">
        <v>166</v>
      </c>
      <c r="M11" t="s">
        <v>167</v>
      </c>
      <c r="N11" t="s">
        <v>168</v>
      </c>
      <c r="O11">
        <v>1863</v>
      </c>
      <c r="P11">
        <v>16</v>
      </c>
      <c r="Q11" s="22">
        <v>97900</v>
      </c>
      <c r="R11" s="6" t="s">
        <v>17</v>
      </c>
    </row>
    <row r="12" spans="1:18" x14ac:dyDescent="0.2">
      <c r="A12" t="s">
        <v>10</v>
      </c>
      <c r="B12" t="s">
        <v>62</v>
      </c>
      <c r="C12" s="6" t="s">
        <v>204</v>
      </c>
      <c r="D12" s="20">
        <v>93.143000000000001</v>
      </c>
      <c r="E12" s="6" t="s">
        <v>219</v>
      </c>
      <c r="F12" s="20">
        <v>44.192</v>
      </c>
      <c r="G12" s="6" t="s">
        <v>75</v>
      </c>
      <c r="H12" t="s">
        <v>63</v>
      </c>
      <c r="I12">
        <v>416</v>
      </c>
      <c r="J12">
        <v>2</v>
      </c>
      <c r="K12" s="17" t="s">
        <v>106</v>
      </c>
      <c r="L12" t="s">
        <v>168</v>
      </c>
      <c r="M12" t="s">
        <v>169</v>
      </c>
      <c r="N12" t="s">
        <v>170</v>
      </c>
      <c r="O12">
        <v>1865</v>
      </c>
      <c r="P12">
        <v>11</v>
      </c>
      <c r="Q12" s="22">
        <v>109000</v>
      </c>
      <c r="R12" s="6" t="s">
        <v>17</v>
      </c>
    </row>
    <row r="13" spans="1:18" x14ac:dyDescent="0.2">
      <c r="A13" t="s">
        <v>11</v>
      </c>
      <c r="B13" t="s">
        <v>64</v>
      </c>
      <c r="C13" s="6" t="s">
        <v>205</v>
      </c>
      <c r="D13" s="20">
        <v>35.466000000000001</v>
      </c>
      <c r="E13" s="6" t="s">
        <v>220</v>
      </c>
      <c r="F13" s="20">
        <v>144.07900000000001</v>
      </c>
      <c r="G13" s="6" t="s">
        <v>76</v>
      </c>
      <c r="H13" t="s">
        <v>65</v>
      </c>
      <c r="I13">
        <v>27</v>
      </c>
      <c r="J13">
        <v>0</v>
      </c>
      <c r="K13" s="17" t="s">
        <v>112</v>
      </c>
      <c r="L13" t="s">
        <v>171</v>
      </c>
      <c r="M13" t="s">
        <v>172</v>
      </c>
      <c r="N13" t="s">
        <v>173</v>
      </c>
      <c r="O13">
        <v>1906</v>
      </c>
      <c r="P13">
        <v>14</v>
      </c>
      <c r="Q13" s="22">
        <v>97000</v>
      </c>
      <c r="R13" s="6" t="s">
        <v>17</v>
      </c>
    </row>
    <row r="15" spans="1:18" x14ac:dyDescent="0.2">
      <c r="A15" s="23" t="s">
        <v>193</v>
      </c>
    </row>
    <row r="16" spans="1:18" x14ac:dyDescent="0.2">
      <c r="A16" t="s">
        <v>247</v>
      </c>
    </row>
    <row r="17" spans="1:1" x14ac:dyDescent="0.2">
      <c r="A17" t="s">
        <v>77</v>
      </c>
    </row>
    <row r="18" spans="1:1" x14ac:dyDescent="0.2">
      <c r="A18" t="s">
        <v>194</v>
      </c>
    </row>
    <row r="19" spans="1:1" x14ac:dyDescent="0.2">
      <c r="A19" t="s">
        <v>206</v>
      </c>
    </row>
    <row r="20" spans="1:1" x14ac:dyDescent="0.2">
      <c r="A20" t="s">
        <v>224</v>
      </c>
    </row>
  </sheetData>
  <pageMargins left="0.7" right="0.7" top="0.75" bottom="0.75"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F09B-1E05-5A47-9C26-21BD22E7ECA8}">
  <dimension ref="A1:J27"/>
  <sheetViews>
    <sheetView workbookViewId="0">
      <selection activeCell="A23" sqref="A23"/>
    </sheetView>
  </sheetViews>
  <sheetFormatPr baseColWidth="10" defaultRowHeight="16" x14ac:dyDescent="0.2"/>
  <cols>
    <col min="1" max="1" width="36.6640625" customWidth="1"/>
    <col min="2" max="2" width="5.1640625" bestFit="1" customWidth="1"/>
  </cols>
  <sheetData>
    <row r="1" spans="1:5" ht="22" thickBot="1" x14ac:dyDescent="0.3">
      <c r="A1" s="31" t="s">
        <v>78</v>
      </c>
      <c r="B1" s="1"/>
      <c r="D1" s="6" t="s">
        <v>177</v>
      </c>
      <c r="E1">
        <v>0.91</v>
      </c>
    </row>
    <row r="2" spans="1:5" ht="17" thickTop="1" x14ac:dyDescent="0.2"/>
    <row r="3" spans="1:5" x14ac:dyDescent="0.2">
      <c r="A3" s="1" t="s">
        <v>24</v>
      </c>
      <c r="B3" s="1" t="s">
        <v>25</v>
      </c>
      <c r="C3" s="1" t="s">
        <v>15</v>
      </c>
    </row>
    <row r="4" spans="1:5" x14ac:dyDescent="0.2">
      <c r="A4">
        <v>6.95</v>
      </c>
      <c r="B4">
        <v>2020</v>
      </c>
      <c r="C4" s="2" t="s">
        <v>23</v>
      </c>
    </row>
    <row r="5" spans="1:5" x14ac:dyDescent="0.2">
      <c r="A5">
        <v>7.7</v>
      </c>
      <c r="B5">
        <v>2019</v>
      </c>
      <c r="C5" s="2" t="s">
        <v>26</v>
      </c>
    </row>
    <row r="6" spans="1:5" x14ac:dyDescent="0.2">
      <c r="A6">
        <v>7</v>
      </c>
      <c r="B6">
        <v>2022</v>
      </c>
      <c r="C6" s="2" t="s">
        <v>27</v>
      </c>
    </row>
    <row r="7" spans="1:5" x14ac:dyDescent="0.2">
      <c r="A7">
        <v>7.75</v>
      </c>
      <c r="B7">
        <v>2021</v>
      </c>
      <c r="C7" s="2" t="s">
        <v>28</v>
      </c>
    </row>
    <row r="8" spans="1:5" x14ac:dyDescent="0.2">
      <c r="A8">
        <v>7.8</v>
      </c>
      <c r="B8">
        <v>2021</v>
      </c>
      <c r="C8" s="2" t="s">
        <v>29</v>
      </c>
    </row>
    <row r="9" spans="1:5" x14ac:dyDescent="0.2">
      <c r="A9">
        <v>6.7</v>
      </c>
      <c r="B9">
        <v>2021</v>
      </c>
      <c r="C9" s="2" t="s">
        <v>30</v>
      </c>
    </row>
    <row r="10" spans="1:5" x14ac:dyDescent="0.2">
      <c r="A10" t="s">
        <v>180</v>
      </c>
      <c r="B10" t="s">
        <v>31</v>
      </c>
      <c r="C10" s="2"/>
    </row>
    <row r="11" spans="1:5" x14ac:dyDescent="0.2">
      <c r="A11" s="16">
        <f>7.3*E1</f>
        <v>6.6429999999999998</v>
      </c>
      <c r="B11" s="1" t="s">
        <v>178</v>
      </c>
      <c r="C11" s="15"/>
    </row>
    <row r="12" spans="1:5" x14ac:dyDescent="0.2">
      <c r="C12" s="2"/>
    </row>
    <row r="13" spans="1:5" x14ac:dyDescent="0.2">
      <c r="A13" s="1" t="s">
        <v>225</v>
      </c>
      <c r="B13" s="1" t="s">
        <v>25</v>
      </c>
      <c r="C13" s="1" t="s">
        <v>15</v>
      </c>
    </row>
    <row r="14" spans="1:5" x14ac:dyDescent="0.2">
      <c r="A14">
        <v>21.4</v>
      </c>
      <c r="B14">
        <v>2018</v>
      </c>
      <c r="C14" s="2" t="s">
        <v>32</v>
      </c>
    </row>
    <row r="15" spans="1:5" x14ac:dyDescent="0.2">
      <c r="A15">
        <v>25.9</v>
      </c>
      <c r="B15">
        <v>2019</v>
      </c>
      <c r="C15" s="2" t="s">
        <v>33</v>
      </c>
    </row>
    <row r="16" spans="1:5" x14ac:dyDescent="0.2">
      <c r="A16">
        <v>21.9</v>
      </c>
      <c r="B16">
        <v>2021</v>
      </c>
      <c r="C16" s="2" t="s">
        <v>34</v>
      </c>
    </row>
    <row r="17" spans="1:10" x14ac:dyDescent="0.2">
      <c r="A17">
        <v>24.5</v>
      </c>
      <c r="B17">
        <v>2020</v>
      </c>
      <c r="C17" s="2" t="s">
        <v>35</v>
      </c>
    </row>
    <row r="18" spans="1:10" x14ac:dyDescent="0.2">
      <c r="A18">
        <v>22.6</v>
      </c>
      <c r="B18">
        <v>2021</v>
      </c>
      <c r="C18" s="2" t="s">
        <v>36</v>
      </c>
    </row>
    <row r="19" spans="1:10" x14ac:dyDescent="0.2">
      <c r="A19">
        <v>20</v>
      </c>
      <c r="B19">
        <v>2021</v>
      </c>
      <c r="C19" s="2" t="s">
        <v>37</v>
      </c>
      <c r="J19" t="s">
        <v>38</v>
      </c>
    </row>
    <row r="20" spans="1:10" x14ac:dyDescent="0.2">
      <c r="A20">
        <v>22.4</v>
      </c>
      <c r="B20">
        <v>2021</v>
      </c>
      <c r="C20" s="2" t="s">
        <v>39</v>
      </c>
    </row>
    <row r="21" spans="1:10" x14ac:dyDescent="0.2">
      <c r="A21">
        <v>28.3</v>
      </c>
      <c r="B21">
        <v>2022</v>
      </c>
      <c r="C21" s="2" t="s">
        <v>40</v>
      </c>
    </row>
    <row r="22" spans="1:10" x14ac:dyDescent="0.2">
      <c r="A22">
        <v>28.3</v>
      </c>
      <c r="B22">
        <v>2022</v>
      </c>
      <c r="C22" s="2" t="s">
        <v>41</v>
      </c>
    </row>
    <row r="23" spans="1:10" x14ac:dyDescent="0.2">
      <c r="A23" t="s">
        <v>179</v>
      </c>
    </row>
    <row r="24" spans="1:10" x14ac:dyDescent="0.2">
      <c r="A24" s="16">
        <f>23.9*E1</f>
        <v>21.748999999999999</v>
      </c>
      <c r="B24" s="1" t="s">
        <v>178</v>
      </c>
      <c r="C24" s="1"/>
    </row>
    <row r="26" spans="1:10" x14ac:dyDescent="0.2">
      <c r="A26" s="23" t="s">
        <v>226</v>
      </c>
    </row>
    <row r="27" spans="1:10" x14ac:dyDescent="0.2">
      <c r="A27" t="s">
        <v>227</v>
      </c>
    </row>
  </sheetData>
  <hyperlinks>
    <hyperlink ref="C4" r:id="rId1" xr:uid="{DED585DF-24A5-844E-87C9-CA69CDA3AC27}"/>
    <hyperlink ref="C5" r:id="rId2" xr:uid="{D7932375-7788-7141-ADAB-5B1EF03C4D8A}"/>
    <hyperlink ref="C6" r:id="rId3" xr:uid="{B5638E7B-149E-5345-931D-9EE60CC92FA4}"/>
    <hyperlink ref="C7" r:id="rId4" xr:uid="{36AF4F60-ABDB-A14A-B904-40CDD7A54635}"/>
    <hyperlink ref="C8" r:id="rId5" xr:uid="{ACC0989A-DAF4-B540-8B6E-C880230C396B}"/>
    <hyperlink ref="C9" r:id="rId6" xr:uid="{1501E407-3EAF-CB46-B826-78C2F2BD095C}"/>
    <hyperlink ref="C14" r:id="rId7" xr:uid="{CE82E00C-E560-A24A-9180-A6EC36088541}"/>
    <hyperlink ref="C15" r:id="rId8" xr:uid="{B15D7555-2315-634B-8D04-3A2643E69CCB}"/>
    <hyperlink ref="C16" r:id="rId9" xr:uid="{B619C653-0C2B-884A-AE54-6B8F33C98D60}"/>
    <hyperlink ref="C19" r:id="rId10" xr:uid="{F7F31B4B-1498-9448-96DE-5B12DEE3739E}"/>
    <hyperlink ref="C20" r:id="rId11" xr:uid="{7952A047-2C6D-2A4D-9330-835D6B467B64}"/>
    <hyperlink ref="C22" r:id="rId12" xr:uid="{62FF7137-364A-AD45-8F84-F12C20068D5D}"/>
    <hyperlink ref="C17" r:id="rId13" xr:uid="{D63BA0A9-1B69-AD4E-9757-B0DFA11E9637}"/>
    <hyperlink ref="C18" r:id="rId14" xr:uid="{671BD61F-B7CF-5A47-9BCB-9672DAE87281}"/>
    <hyperlink ref="C21" r:id="rId15" xr:uid="{F428AB72-9510-A549-BE59-263FFC6375AE}"/>
  </hyperlink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E44B-DB16-004E-83FF-29709833D713}">
  <dimension ref="A1:L118"/>
  <sheetViews>
    <sheetView tabSelected="1" zoomScaleNormal="100" workbookViewId="0">
      <selection activeCell="G6" sqref="G6"/>
    </sheetView>
  </sheetViews>
  <sheetFormatPr baseColWidth="10" defaultRowHeight="16" x14ac:dyDescent="0.2"/>
  <cols>
    <col min="1" max="1" width="36.83203125" customWidth="1"/>
    <col min="2" max="2" width="18.33203125" customWidth="1"/>
    <col min="3" max="3" width="27.5" customWidth="1"/>
    <col min="4" max="4" width="11.33203125" bestFit="1" customWidth="1"/>
    <col min="6" max="6" width="16.6640625" customWidth="1"/>
    <col min="7" max="7" width="12.1640625" bestFit="1" customWidth="1"/>
    <col min="12" max="12" width="16.33203125" bestFit="1" customWidth="1"/>
  </cols>
  <sheetData>
    <row r="1" spans="1:4" ht="25" customHeight="1" thickBot="1" x14ac:dyDescent="0.35">
      <c r="A1" s="32" t="s">
        <v>257</v>
      </c>
      <c r="B1" s="32"/>
      <c r="C1" s="32"/>
    </row>
    <row r="2" spans="1:4" ht="16" customHeight="1" thickTop="1" x14ac:dyDescent="0.25">
      <c r="A2" s="10"/>
    </row>
    <row r="3" spans="1:4" ht="16" customHeight="1" x14ac:dyDescent="0.2">
      <c r="A3" t="s">
        <v>235</v>
      </c>
    </row>
    <row r="4" spans="1:4" ht="16" customHeight="1" x14ac:dyDescent="0.25">
      <c r="A4" s="10"/>
    </row>
    <row r="5" spans="1:4" s="11" customFormat="1" ht="20" customHeight="1" x14ac:dyDescent="0.25">
      <c r="A5" s="33" t="s">
        <v>256</v>
      </c>
      <c r="B5" s="33"/>
    </row>
    <row r="6" spans="1:4" ht="16" customHeight="1" x14ac:dyDescent="0.25">
      <c r="A6" s="10"/>
    </row>
    <row r="7" spans="1:4" ht="16" customHeight="1" x14ac:dyDescent="0.2">
      <c r="A7" t="s">
        <v>125</v>
      </c>
    </row>
    <row r="8" spans="1:4" ht="16" customHeight="1" x14ac:dyDescent="0.25">
      <c r="A8" s="10"/>
    </row>
    <row r="9" spans="1:4" ht="16" customHeight="1" x14ac:dyDescent="0.25">
      <c r="A9" s="10"/>
    </row>
    <row r="10" spans="1:4" ht="16" customHeight="1" x14ac:dyDescent="0.2">
      <c r="A10" s="1" t="s">
        <v>124</v>
      </c>
      <c r="B10" s="1" t="s">
        <v>95</v>
      </c>
      <c r="C10" s="1" t="s">
        <v>14</v>
      </c>
      <c r="D10" s="1" t="s">
        <v>118</v>
      </c>
    </row>
    <row r="11" spans="1:4" x14ac:dyDescent="0.2">
      <c r="A11" t="s">
        <v>101</v>
      </c>
      <c r="B11" s="3">
        <v>68000</v>
      </c>
      <c r="C11" t="s">
        <v>191</v>
      </c>
      <c r="D11" t="s">
        <v>183</v>
      </c>
    </row>
    <row r="12" spans="1:4" x14ac:dyDescent="0.2">
      <c r="A12" t="s">
        <v>80</v>
      </c>
      <c r="B12" s="3">
        <v>2100000</v>
      </c>
      <c r="C12" t="s">
        <v>191</v>
      </c>
      <c r="D12" t="s">
        <v>241</v>
      </c>
    </row>
    <row r="13" spans="1:4" x14ac:dyDescent="0.2">
      <c r="A13" t="s">
        <v>79</v>
      </c>
      <c r="B13" s="3">
        <v>238000</v>
      </c>
      <c r="C13" t="s">
        <v>184</v>
      </c>
      <c r="D13" t="s">
        <v>123</v>
      </c>
    </row>
    <row r="14" spans="1:4" x14ac:dyDescent="0.2">
      <c r="A14" t="s">
        <v>81</v>
      </c>
      <c r="B14" s="3">
        <v>300</v>
      </c>
      <c r="C14" t="s">
        <v>191</v>
      </c>
      <c r="D14" t="s">
        <v>134</v>
      </c>
    </row>
    <row r="15" spans="1:4" x14ac:dyDescent="0.2">
      <c r="A15" s="9" t="s">
        <v>102</v>
      </c>
      <c r="B15" s="28">
        <f>SUM(B11:B14)</f>
        <v>2406300</v>
      </c>
      <c r="D15" t="s">
        <v>234</v>
      </c>
    </row>
    <row r="17" spans="1:12" x14ac:dyDescent="0.2">
      <c r="A17" s="1" t="s">
        <v>119</v>
      </c>
      <c r="B17" s="1" t="s">
        <v>118</v>
      </c>
    </row>
    <row r="18" spans="1:12" x14ac:dyDescent="0.2">
      <c r="A18" t="s">
        <v>120</v>
      </c>
      <c r="B18" t="s">
        <v>121</v>
      </c>
    </row>
    <row r="19" spans="1:12" x14ac:dyDescent="0.2">
      <c r="A19" t="s">
        <v>117</v>
      </c>
      <c r="B19" t="s">
        <v>122</v>
      </c>
    </row>
    <row r="20" spans="1:12" x14ac:dyDescent="0.2">
      <c r="A20" t="s">
        <v>185</v>
      </c>
      <c r="B20" t="s">
        <v>186</v>
      </c>
    </row>
    <row r="21" spans="1:12" s="12" customFormat="1" x14ac:dyDescent="0.2"/>
    <row r="22" spans="1:12" s="11" customFormat="1" ht="20" customHeight="1" x14ac:dyDescent="0.25">
      <c r="A22" s="33" t="s">
        <v>255</v>
      </c>
      <c r="B22" s="33"/>
    </row>
    <row r="23" spans="1:12" x14ac:dyDescent="0.2">
      <c r="L23" s="3"/>
    </row>
    <row r="24" spans="1:12" x14ac:dyDescent="0.2">
      <c r="A24" t="s">
        <v>126</v>
      </c>
    </row>
    <row r="26" spans="1:12" x14ac:dyDescent="0.2">
      <c r="D26" s="1" t="s">
        <v>14</v>
      </c>
      <c r="F26" s="1" t="s">
        <v>233</v>
      </c>
    </row>
    <row r="27" spans="1:12" x14ac:dyDescent="0.2">
      <c r="A27" t="s">
        <v>96</v>
      </c>
      <c r="B27" s="3">
        <v>40000000</v>
      </c>
      <c r="C27" t="s">
        <v>98</v>
      </c>
      <c r="D27" t="s">
        <v>181</v>
      </c>
    </row>
    <row r="28" spans="1:12" x14ac:dyDescent="0.2">
      <c r="A28" t="s">
        <v>97</v>
      </c>
      <c r="B28" s="3">
        <v>750000000</v>
      </c>
      <c r="C28" t="s">
        <v>100</v>
      </c>
      <c r="D28" t="s">
        <v>181</v>
      </c>
    </row>
    <row r="29" spans="1:12" x14ac:dyDescent="0.2">
      <c r="A29" s="8" t="s">
        <v>99</v>
      </c>
      <c r="B29" s="3">
        <f>B28/B27</f>
        <v>18.75</v>
      </c>
      <c r="C29" t="s">
        <v>100</v>
      </c>
      <c r="F29" t="s">
        <v>239</v>
      </c>
    </row>
    <row r="31" spans="1:12" x14ac:dyDescent="0.2">
      <c r="A31" t="s">
        <v>127</v>
      </c>
    </row>
    <row r="33" spans="1:7" x14ac:dyDescent="0.2">
      <c r="A33" t="s">
        <v>128</v>
      </c>
      <c r="B33">
        <v>6.6</v>
      </c>
      <c r="C33" s="17" t="s">
        <v>129</v>
      </c>
      <c r="D33" t="s">
        <v>246</v>
      </c>
      <c r="F33" s="13">
        <f>B33/B34</f>
        <v>0.30414746543778803</v>
      </c>
      <c r="G33" t="s">
        <v>245</v>
      </c>
    </row>
    <row r="34" spans="1:7" x14ac:dyDescent="0.2">
      <c r="A34" t="s">
        <v>130</v>
      </c>
      <c r="B34">
        <v>21.7</v>
      </c>
      <c r="C34" s="17" t="s">
        <v>129</v>
      </c>
      <c r="D34" t="s">
        <v>246</v>
      </c>
    </row>
    <row r="36" spans="1:7" x14ac:dyDescent="0.2">
      <c r="A36" t="s">
        <v>262</v>
      </c>
      <c r="B36" s="3">
        <f>B27/F33</f>
        <v>131515151.51515152</v>
      </c>
      <c r="C36" t="s">
        <v>98</v>
      </c>
      <c r="F36" t="s">
        <v>244</v>
      </c>
    </row>
    <row r="37" spans="1:7" s="12" customFormat="1" x14ac:dyDescent="0.2"/>
    <row r="38" spans="1:7" s="11" customFormat="1" ht="20" customHeight="1" x14ac:dyDescent="0.25">
      <c r="A38" s="33" t="s">
        <v>254</v>
      </c>
      <c r="B38" s="33"/>
    </row>
    <row r="39" spans="1:7" x14ac:dyDescent="0.2">
      <c r="D39" s="1" t="s">
        <v>14</v>
      </c>
      <c r="F39" s="1" t="s">
        <v>233</v>
      </c>
    </row>
    <row r="40" spans="1:7" x14ac:dyDescent="0.2">
      <c r="A40" t="s">
        <v>96</v>
      </c>
      <c r="B40" s="3">
        <v>40000000</v>
      </c>
      <c r="C40" t="s">
        <v>98</v>
      </c>
      <c r="D40" t="s">
        <v>181</v>
      </c>
    </row>
    <row r="41" spans="1:7" x14ac:dyDescent="0.2">
      <c r="A41" t="s">
        <v>97</v>
      </c>
      <c r="B41" s="3">
        <v>750000000</v>
      </c>
      <c r="C41" t="s">
        <v>100</v>
      </c>
      <c r="D41" t="s">
        <v>181</v>
      </c>
    </row>
    <row r="42" spans="1:7" x14ac:dyDescent="0.2">
      <c r="A42" s="8" t="s">
        <v>99</v>
      </c>
      <c r="B42" s="3">
        <f>B41/B40</f>
        <v>18.75</v>
      </c>
      <c r="C42" t="s">
        <v>100</v>
      </c>
      <c r="F42" t="s">
        <v>239</v>
      </c>
    </row>
    <row r="44" spans="1:7" x14ac:dyDescent="0.2">
      <c r="A44" t="s">
        <v>131</v>
      </c>
      <c r="B44" s="3">
        <f>B15</f>
        <v>2406300</v>
      </c>
      <c r="C44" t="s">
        <v>95</v>
      </c>
    </row>
    <row r="45" spans="1:7" x14ac:dyDescent="0.2">
      <c r="A45" t="s">
        <v>132</v>
      </c>
      <c r="B45" s="3">
        <f>B44*1000000/B36</f>
        <v>18296.751152073732</v>
      </c>
      <c r="C45" t="s">
        <v>228</v>
      </c>
      <c r="F45" t="s">
        <v>240</v>
      </c>
    </row>
    <row r="47" spans="1:7" x14ac:dyDescent="0.2">
      <c r="A47" s="6" t="s">
        <v>133</v>
      </c>
      <c r="B47" s="3">
        <f>B45/B42</f>
        <v>975.82672811059899</v>
      </c>
      <c r="C47" t="s">
        <v>230</v>
      </c>
    </row>
    <row r="48" spans="1:7" s="12" customFormat="1" x14ac:dyDescent="0.2"/>
    <row r="49" spans="1:10" s="11" customFormat="1" ht="20" customHeight="1" x14ac:dyDescent="0.25">
      <c r="A49" s="33" t="s">
        <v>253</v>
      </c>
      <c r="B49" s="33"/>
    </row>
    <row r="50" spans="1:10" x14ac:dyDescent="0.2">
      <c r="D50" s="1" t="s">
        <v>14</v>
      </c>
      <c r="F50" s="1" t="s">
        <v>233</v>
      </c>
    </row>
    <row r="51" spans="1:10" x14ac:dyDescent="0.2">
      <c r="A51" t="s">
        <v>135</v>
      </c>
      <c r="B51" s="3">
        <f>B15</f>
        <v>2406300</v>
      </c>
      <c r="C51" t="s">
        <v>95</v>
      </c>
      <c r="F51" t="s">
        <v>248</v>
      </c>
    </row>
    <row r="52" spans="1:10" x14ac:dyDescent="0.2">
      <c r="A52" t="s">
        <v>136</v>
      </c>
      <c r="B52" s="14">
        <v>14.7</v>
      </c>
      <c r="C52" t="s">
        <v>137</v>
      </c>
      <c r="D52" t="s">
        <v>237</v>
      </c>
    </row>
    <row r="53" spans="1:10" x14ac:dyDescent="0.2">
      <c r="A53" s="8"/>
      <c r="B53" s="3"/>
    </row>
    <row r="54" spans="1:10" x14ac:dyDescent="0.2">
      <c r="A54" t="s">
        <v>138</v>
      </c>
      <c r="B54" s="3">
        <f>B51*1000000/(0.01*B52)</f>
        <v>16369387755102.041</v>
      </c>
      <c r="C54" t="s">
        <v>100</v>
      </c>
    </row>
    <row r="55" spans="1:10" s="12" customFormat="1" x14ac:dyDescent="0.2"/>
    <row r="56" spans="1:10" s="11" customFormat="1" ht="20" customHeight="1" x14ac:dyDescent="0.25">
      <c r="A56" s="33" t="s">
        <v>258</v>
      </c>
      <c r="B56" s="33"/>
    </row>
    <row r="57" spans="1:10" x14ac:dyDescent="0.2">
      <c r="D57" s="1" t="s">
        <v>14</v>
      </c>
      <c r="F57" s="1" t="s">
        <v>233</v>
      </c>
    </row>
    <row r="58" spans="1:10" x14ac:dyDescent="0.2">
      <c r="A58" t="s">
        <v>139</v>
      </c>
      <c r="B58" s="3">
        <v>4400000</v>
      </c>
      <c r="C58" t="s">
        <v>140</v>
      </c>
      <c r="D58" t="s">
        <v>231</v>
      </c>
      <c r="F58" s="29">
        <f>75000*30</f>
        <v>2250000</v>
      </c>
      <c r="G58" s="29" t="s">
        <v>263</v>
      </c>
      <c r="H58" s="29"/>
      <c r="I58" s="24"/>
      <c r="J58" s="24"/>
    </row>
    <row r="59" spans="1:10" x14ac:dyDescent="0.2">
      <c r="A59" t="s">
        <v>141</v>
      </c>
      <c r="B59" s="3">
        <f>B58*0.1*1000</f>
        <v>440000000</v>
      </c>
      <c r="C59" t="s">
        <v>98</v>
      </c>
      <c r="F59" t="s">
        <v>242</v>
      </c>
    </row>
    <row r="60" spans="1:10" x14ac:dyDescent="0.2">
      <c r="A60" t="s">
        <v>229</v>
      </c>
      <c r="B60" s="3">
        <v>280000</v>
      </c>
      <c r="C60" t="s">
        <v>100</v>
      </c>
      <c r="D60" t="s">
        <v>116</v>
      </c>
    </row>
    <row r="62" spans="1:10" x14ac:dyDescent="0.2">
      <c r="A62" t="s">
        <v>142</v>
      </c>
      <c r="B62" s="3">
        <f>B59*B60</f>
        <v>123200000000000</v>
      </c>
      <c r="C62" t="s">
        <v>100</v>
      </c>
    </row>
    <row r="63" spans="1:10" x14ac:dyDescent="0.2">
      <c r="A63" t="s">
        <v>143</v>
      </c>
      <c r="B63" s="3">
        <f>B13*30*1000000*(B58/F58)</f>
        <v>13962666666666.666</v>
      </c>
      <c r="C63" t="s">
        <v>100</v>
      </c>
      <c r="F63" t="s">
        <v>243</v>
      </c>
    </row>
    <row r="64" spans="1:10" x14ac:dyDescent="0.2">
      <c r="B64" s="3"/>
    </row>
    <row r="65" spans="1:6" x14ac:dyDescent="0.2">
      <c r="A65" s="6" t="s">
        <v>144</v>
      </c>
      <c r="B65" s="3">
        <f>SUM(B62:B63)</f>
        <v>137162666666666.67</v>
      </c>
      <c r="C65" t="s">
        <v>100</v>
      </c>
    </row>
    <row r="66" spans="1:6" ht="17" thickBot="1" x14ac:dyDescent="0.25">
      <c r="A66" s="6"/>
      <c r="B66" s="3"/>
      <c r="F66" s="30"/>
    </row>
    <row r="67" spans="1:6" ht="17" thickTop="1" x14ac:dyDescent="0.2">
      <c r="A67" s="6" t="s">
        <v>145</v>
      </c>
      <c r="B67" s="3">
        <f>B11*30*1000000*(B58/F58)</f>
        <v>3989333333333.333</v>
      </c>
      <c r="C67" t="s">
        <v>100</v>
      </c>
    </row>
    <row r="68" spans="1:6" x14ac:dyDescent="0.2">
      <c r="A68" s="6"/>
      <c r="B68" s="3"/>
    </row>
    <row r="69" spans="1:6" x14ac:dyDescent="0.2">
      <c r="A69" s="6" t="s">
        <v>189</v>
      </c>
      <c r="B69" s="3">
        <f>SUM(B65+B67)</f>
        <v>141152000000000</v>
      </c>
      <c r="C69" t="s">
        <v>100</v>
      </c>
    </row>
    <row r="70" spans="1:6" s="12" customFormat="1" x14ac:dyDescent="0.2">
      <c r="A70" s="25" t="s">
        <v>249</v>
      </c>
      <c r="B70" s="26" t="s">
        <v>251</v>
      </c>
      <c r="C70" s="27" t="s">
        <v>250</v>
      </c>
    </row>
    <row r="73" spans="1:6" x14ac:dyDescent="0.2">
      <c r="A73" s="1" t="s">
        <v>261</v>
      </c>
    </row>
    <row r="74" spans="1:6" x14ac:dyDescent="0.2">
      <c r="A74" t="s">
        <v>116</v>
      </c>
      <c r="B74" s="2" t="s">
        <v>94</v>
      </c>
    </row>
    <row r="75" spans="1:6" x14ac:dyDescent="0.2">
      <c r="A75" t="s">
        <v>184</v>
      </c>
      <c r="B75" s="2" t="s">
        <v>182</v>
      </c>
    </row>
    <row r="76" spans="1:6" x14ac:dyDescent="0.2">
      <c r="A76" t="s">
        <v>181</v>
      </c>
      <c r="B76" s="2" t="s">
        <v>93</v>
      </c>
    </row>
    <row r="77" spans="1:6" x14ac:dyDescent="0.2">
      <c r="A77" t="s">
        <v>232</v>
      </c>
      <c r="B77" s="2" t="s">
        <v>238</v>
      </c>
    </row>
    <row r="78" spans="1:6" x14ac:dyDescent="0.2">
      <c r="A78" t="s">
        <v>237</v>
      </c>
      <c r="B78" s="2" t="s">
        <v>236</v>
      </c>
    </row>
    <row r="79" spans="1:6" s="12" customFormat="1" x14ac:dyDescent="0.2"/>
    <row r="82" spans="1:5" x14ac:dyDescent="0.2">
      <c r="A82" s="6"/>
      <c r="B82" s="3"/>
      <c r="D82" s="5"/>
    </row>
    <row r="83" spans="1:5" x14ac:dyDescent="0.2">
      <c r="A83" s="17" t="s">
        <v>190</v>
      </c>
      <c r="D83" s="5"/>
      <c r="E83" s="3"/>
    </row>
    <row r="84" spans="1:5" x14ac:dyDescent="0.2">
      <c r="A84" s="6"/>
      <c r="D84" s="5"/>
      <c r="E84" s="3"/>
    </row>
    <row r="85" spans="1:5" x14ac:dyDescent="0.2">
      <c r="D85" s="5"/>
    </row>
    <row r="91" spans="1:5" x14ac:dyDescent="0.2">
      <c r="A91" s="1"/>
    </row>
    <row r="93" spans="1:5" x14ac:dyDescent="0.2">
      <c r="B93" s="3"/>
    </row>
    <row r="94" spans="1:5" x14ac:dyDescent="0.2">
      <c r="B94" s="3"/>
    </row>
    <row r="95" spans="1:5" x14ac:dyDescent="0.2">
      <c r="A95" s="8"/>
      <c r="B95" s="3"/>
    </row>
    <row r="96" spans="1:5" x14ac:dyDescent="0.2">
      <c r="B96" s="3"/>
    </row>
    <row r="97" spans="1:6" x14ac:dyDescent="0.2">
      <c r="B97" s="3"/>
    </row>
    <row r="98" spans="1:6" x14ac:dyDescent="0.2">
      <c r="B98" s="3"/>
    </row>
    <row r="99" spans="1:6" x14ac:dyDescent="0.2">
      <c r="B99" s="3"/>
    </row>
    <row r="100" spans="1:6" x14ac:dyDescent="0.2">
      <c r="A100" s="8"/>
      <c r="B100" s="3"/>
    </row>
    <row r="101" spans="1:6" x14ac:dyDescent="0.2">
      <c r="B101" s="3"/>
    </row>
    <row r="102" spans="1:6" x14ac:dyDescent="0.2">
      <c r="B102" s="3"/>
    </row>
    <row r="103" spans="1:6" x14ac:dyDescent="0.2">
      <c r="B103" s="3"/>
    </row>
    <row r="104" spans="1:6" x14ac:dyDescent="0.2">
      <c r="B104" s="3"/>
    </row>
    <row r="105" spans="1:6" x14ac:dyDescent="0.2">
      <c r="B105" s="3"/>
      <c r="F105" s="3"/>
    </row>
    <row r="106" spans="1:6" x14ac:dyDescent="0.2">
      <c r="A106" s="8"/>
      <c r="B106" s="3"/>
      <c r="F106" s="3"/>
    </row>
    <row r="107" spans="1:6" x14ac:dyDescent="0.2">
      <c r="B107" s="3"/>
      <c r="F107" s="3"/>
    </row>
    <row r="108" spans="1:6" x14ac:dyDescent="0.2">
      <c r="A108" s="6"/>
      <c r="B108" s="3"/>
      <c r="F108" s="3"/>
    </row>
    <row r="109" spans="1:6" x14ac:dyDescent="0.2">
      <c r="E109" s="9"/>
      <c r="F109" s="3"/>
    </row>
    <row r="110" spans="1:6" x14ac:dyDescent="0.2">
      <c r="E110" s="9"/>
      <c r="F110" s="3"/>
    </row>
    <row r="114" spans="3:6" x14ac:dyDescent="0.2">
      <c r="C114" s="4"/>
    </row>
    <row r="118" spans="3:6" x14ac:dyDescent="0.2">
      <c r="F118" s="3"/>
    </row>
  </sheetData>
  <mergeCells count="6">
    <mergeCell ref="A1:C1"/>
    <mergeCell ref="A49:B49"/>
    <mergeCell ref="A56:B56"/>
    <mergeCell ref="A38:B38"/>
    <mergeCell ref="A22:B22"/>
    <mergeCell ref="A5:B5"/>
  </mergeCells>
  <hyperlinks>
    <hyperlink ref="B76" r:id="rId1" xr:uid="{4EC76442-9AE7-C34B-A859-4E4E28CF5E67}"/>
    <hyperlink ref="B74" r:id="rId2" xr:uid="{9CBB64D2-233B-1440-BC85-C006DD904398}"/>
    <hyperlink ref="B78" r:id="rId3" xr:uid="{DF9062A3-E689-C941-8293-2F5F64D0B0B0}"/>
    <hyperlink ref="B77" r:id="rId4" xr:uid="{DF47CC75-CF1D-9142-90C0-3A31DF25EC2A}"/>
    <hyperlink ref="B75" r:id="rId5" xr:uid="{99414CAD-75EE-4247-9DC3-C99055E5099A}"/>
  </hyperlinks>
  <pageMargins left="0.7" right="0.7" top="0.75" bottom="0.75" header="0.3" footer="0.3"/>
  <pageSetup paperSize="9" orientation="portrait" horizontalDpi="0" verticalDpi="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2ACB-A717-4D4F-889D-D9687CEA015C}">
  <dimension ref="A1:E22"/>
  <sheetViews>
    <sheetView workbookViewId="0">
      <selection sqref="A1:B1"/>
    </sheetView>
  </sheetViews>
  <sheetFormatPr baseColWidth="10" defaultRowHeight="16" x14ac:dyDescent="0.2"/>
  <cols>
    <col min="1" max="1" width="35.1640625" bestFit="1" customWidth="1"/>
  </cols>
  <sheetData>
    <row r="1" spans="1:5" ht="22" thickBot="1" x14ac:dyDescent="0.3">
      <c r="A1" s="34" t="s">
        <v>92</v>
      </c>
      <c r="B1" s="34"/>
    </row>
    <row r="2" spans="1:5" ht="17" thickTop="1" x14ac:dyDescent="0.2"/>
    <row r="4" spans="1:5" s="1" customFormat="1" x14ac:dyDescent="0.2">
      <c r="A4" s="1" t="s">
        <v>91</v>
      </c>
      <c r="B4" s="1" t="s">
        <v>187</v>
      </c>
      <c r="D4" s="1" t="s">
        <v>188</v>
      </c>
    </row>
    <row r="5" spans="1:5" x14ac:dyDescent="0.2">
      <c r="A5" t="s">
        <v>82</v>
      </c>
      <c r="B5">
        <v>11000</v>
      </c>
    </row>
    <row r="6" spans="1:5" x14ac:dyDescent="0.2">
      <c r="A6" t="s">
        <v>83</v>
      </c>
      <c r="B6">
        <v>2000</v>
      </c>
      <c r="D6" s="3">
        <v>1000</v>
      </c>
      <c r="E6" t="s">
        <v>252</v>
      </c>
    </row>
    <row r="7" spans="1:5" x14ac:dyDescent="0.2">
      <c r="A7" t="s">
        <v>84</v>
      </c>
      <c r="B7">
        <v>3500</v>
      </c>
      <c r="D7" s="3">
        <f>B7*(1/3)</f>
        <v>1166.6666666666665</v>
      </c>
      <c r="E7" t="s">
        <v>192</v>
      </c>
    </row>
    <row r="8" spans="1:5" x14ac:dyDescent="0.2">
      <c r="A8" t="s">
        <v>85</v>
      </c>
      <c r="B8">
        <v>15500</v>
      </c>
    </row>
    <row r="9" spans="1:5" x14ac:dyDescent="0.2">
      <c r="A9" t="s">
        <v>86</v>
      </c>
      <c r="B9">
        <v>500</v>
      </c>
      <c r="D9" s="3">
        <v>500</v>
      </c>
    </row>
    <row r="10" spans="1:5" x14ac:dyDescent="0.2">
      <c r="A10" t="s">
        <v>87</v>
      </c>
      <c r="B10">
        <v>2000</v>
      </c>
    </row>
    <row r="11" spans="1:5" x14ac:dyDescent="0.2">
      <c r="A11" t="s">
        <v>88</v>
      </c>
      <c r="B11">
        <v>500</v>
      </c>
      <c r="D11" s="3">
        <v>500</v>
      </c>
    </row>
    <row r="12" spans="1:5" x14ac:dyDescent="0.2">
      <c r="A12" t="s">
        <v>89</v>
      </c>
      <c r="B12">
        <v>1500</v>
      </c>
    </row>
    <row r="13" spans="1:5" x14ac:dyDescent="0.2">
      <c r="A13" t="s">
        <v>90</v>
      </c>
      <c r="B13">
        <v>3000</v>
      </c>
    </row>
    <row r="14" spans="1:5" x14ac:dyDescent="0.2">
      <c r="B14" s="1">
        <f>SUM(B5:B13)</f>
        <v>39500</v>
      </c>
      <c r="D14" s="7">
        <f>(SUM(D6+D7+D9+D11))/B14</f>
        <v>8.0168776371308009E-2</v>
      </c>
    </row>
    <row r="17" spans="1:1" x14ac:dyDescent="0.2">
      <c r="A17" s="1" t="s">
        <v>14</v>
      </c>
    </row>
    <row r="18" spans="1:1" x14ac:dyDescent="0.2">
      <c r="A18" s="2" t="s">
        <v>93</v>
      </c>
    </row>
    <row r="20" spans="1:1" x14ac:dyDescent="0.2">
      <c r="A20" s="1" t="s">
        <v>193</v>
      </c>
    </row>
    <row r="21" spans="1:1" x14ac:dyDescent="0.2">
      <c r="A21" t="s">
        <v>260</v>
      </c>
    </row>
    <row r="22" spans="1:1" x14ac:dyDescent="0.2">
      <c r="A22" t="s">
        <v>259</v>
      </c>
    </row>
  </sheetData>
  <mergeCells count="1">
    <mergeCell ref="A1:B1"/>
  </mergeCells>
  <hyperlinks>
    <hyperlink ref="A18" r:id="rId1" xr:uid="{F2B5162B-FA5E-A74B-BAD7-9EFC4A1247E7}"/>
  </hyperlinks>
  <pageMargins left="0.7" right="0.7" top="0.75" bottom="0.75" header="0.3" footer="0.3"/>
  <pageSetup paperSize="9"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4</vt:i4>
      </vt:variant>
    </vt:vector>
  </HeadingPairs>
  <TitlesOfParts>
    <vt:vector size="4" baseType="lpstr">
      <vt:lpstr>Company overview</vt:lpstr>
      <vt:lpstr>Market size</vt:lpstr>
      <vt:lpstr>Annual costs to society</vt:lpstr>
      <vt:lpstr>FP Applications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2023-05-23T08:02:04Z</cp:lastPrinted>
  <dcterms:created xsi:type="dcterms:W3CDTF">2023-03-15T09:15:28Z</dcterms:created>
  <dcterms:modified xsi:type="dcterms:W3CDTF">2023-05-24T12:46:45Z</dcterms:modified>
</cp:coreProperties>
</file>